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Income Stmt" sheetId="1" r:id="rId1"/>
    <sheet name="Cash Flow" sheetId="2" r:id="rId2"/>
    <sheet name="Balance Sheet" sheetId="3" r:id="rId3"/>
    <sheet name="Equity Stm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<sst xmlns="http://schemas.openxmlformats.org/spreadsheetml/2006/main" count="167" uniqueCount="131">
  <si>
    <t>MESB Berhad</t>
  </si>
  <si>
    <t>Condensed Consolidated Income Statements</t>
  </si>
  <si>
    <t>CURRENT</t>
  </si>
  <si>
    <t>TO DATE</t>
  </si>
  <si>
    <t>2002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</si>
  <si>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</si>
  <si>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</si>
  <si>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</si>
  <si>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</si>
  <si>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</si>
  <si>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</si>
  <si>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</si>
  <si>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</si>
  <si>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</si>
  <si>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</si>
  <si>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</si>
  <si>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</si>
  <si>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</si>
  <si>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</si>
  <si>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</si>
  <si>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</si>
  <si>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</si>
  <si>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</si>
  <si>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</si>
  <si>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</si>
  <si>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</si>
  <si>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</si>
  <si>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</si>
  <si>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</si>
  <si>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</si>
  <si>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</si>
  <si>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</si>
  <si>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</si>
  <si>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</si>
  <si>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</si>
  <si>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</si>
  <si>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</si>
  <si>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</si>
  <si>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</si>
  <si>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</si>
  <si>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</si>
  <si>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</si>
  <si>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</si>
  <si>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</si>
  <si>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</si>
  <si>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</si>
  <si>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</si>
  <si>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</si>
  <si>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</si>
  <si>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</si>
  <si>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</si>
  <si>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</si>
  <si>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</si>
  <si>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</si>
  <si>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</si>
  <si>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</si>
  <si>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</si>
  <si>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</si>
  <si>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</si>
  <si>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</si>
  <si>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</si>
  <si>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</si>
  <si>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</si>
  <si>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</si>
  <si>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</si>
  <si>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</si>
  <si>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</si>
  <si>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</si>
  <si>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</si>
  <si>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</si>
  <si>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</si>
  <si>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</si>
  <si>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</si>
  <si>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</si>
  <si>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</si>
  <si>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</si>
  <si>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</si>
  <si>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</si>
  <si>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Transactions with owners as owners</t>
  </si>
  <si>
    <t xml:space="preserve">            Bank borrowings 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</si>
  <si>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</si>
  <si>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</si>
  <si>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</si>
  <si>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</si>
  <si>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</si>
  <si>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</si>
  <si>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</si>
  <si>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</si>
  <si>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</si>
  <si>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</si>
  <si>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</si>
  <si>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</si>
  <si>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</si>
  <si>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</si>
  <si>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</si>
  <si>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</si>
  <si>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</si>
  <si>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</si>
  <si>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</si>
  <si>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</si>
  <si>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</si>
  <si>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</si>
  <si>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</si>
  <si>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</si>
  <si>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</si>
  <si>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Allowance for doubtful debts</t>
  </si>
  <si>
    <t>Bad debts written off</t>
  </si>
  <si>
    <t>Net cash flows from/(for) operating activities</t>
  </si>
  <si>
    <t>2003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</si>
  <si>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</si>
  <si>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</si>
  <si>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</si>
  <si>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</si>
  <si>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the Annual Financial Report for the year ended 31st December 2002)</t>
  </si>
  <si>
    <t>Tax refund</t>
  </si>
  <si>
    <t>(Gain)/loss on investments</t>
  </si>
  <si>
    <t xml:space="preserve">12 MONTH </t>
  </si>
  <si>
    <t>For the quarter ended 31 December 2003</t>
  </si>
  <si>
    <t>12 month</t>
  </si>
  <si>
    <t>As at 31 December 2003</t>
  </si>
  <si>
    <t>ended 31 December 2003</t>
  </si>
  <si>
    <t>Note ** - Operating Expenses for 12 months cumulative ending 31 December 2003 consists of the following :</t>
  </si>
  <si>
    <t>12 MONTH</t>
  </si>
  <si>
    <t xml:space="preserve"> (1) Cash &amp; Cash Equivalents for the year ended 31 December 2003 consists the following :</t>
  </si>
  <si>
    <t xml:space="preserve">12 month </t>
  </si>
  <si>
    <t xml:space="preserve"> 12 month </t>
  </si>
  <si>
    <t>ended 31 December 2002</t>
  </si>
  <si>
    <t>.</t>
  </si>
  <si>
    <t>Dividend paid</t>
  </si>
  <si>
    <t>Impairment of quoted investments</t>
  </si>
  <si>
    <t>Investment - transfer ownership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</si>
</sst>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14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39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64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    "/>
      <sheetName val="Icomestate"/>
      <sheetName val="BAl"/>
      <sheetName val="CONTSUM"/>
      <sheetName val="hire"/>
      <sheetName val="DP&amp;L"/>
      <sheetName val="OPEXP"/>
      <sheetName val="CF"/>
      <sheetName val="NOTES"/>
      <sheetName val="CONTPL"/>
      <sheetName val="Sheet1"/>
      <sheetName val="COMP"/>
      <sheetName val="Sinna"/>
      <sheetName val="LPO"/>
      <sheetName val="GBL"/>
      <sheetName val="Sheet6"/>
      <sheetName val="G-is"/>
      <sheetName val="GNOTE"/>
      <sheetName val="G-Sce"/>
      <sheetName val="GFA"/>
      <sheetName val="GSF"/>
      <sheetName val="mesb-is"/>
      <sheetName val="MESB-Bal"/>
      <sheetName val="MESB-CF"/>
      <sheetName val="MESB-NOTE"/>
      <sheetName val="MESB-FD"/>
      <sheetName val="MESB-auditsch"/>
      <sheetName val="MC-IS"/>
      <sheetName val="MC-NOTE"/>
      <sheetName val="MC-CF"/>
      <sheetName val="MC-BAL"/>
      <sheetName val="CRY-IS"/>
      <sheetName val="CRY-BAL"/>
      <sheetName val="CRY-CF"/>
      <sheetName val="CRY-NOTE"/>
      <sheetName val="Danau-is"/>
      <sheetName val="DAU-BAL"/>
      <sheetName val="DAU-CF"/>
      <sheetName val="DAU-NOTE"/>
      <sheetName val="Group IS"/>
      <sheetName val="Group BAL"/>
      <sheetName val="GroupCF"/>
      <sheetName val="QIS"/>
      <sheetName val="QBS"/>
      <sheetName val="QCF"/>
      <sheetName val="Sheet3"/>
      <sheetName val="QEQUITY"/>
    </sheetNames>
    <sheetDataSet>
      <sheetData sheetId="41">
        <row r="12">
          <cell r="B12">
            <v>0</v>
          </cell>
        </row>
        <row r="13">
          <cell r="B13">
            <v>0</v>
          </cell>
        </row>
        <row r="15">
          <cell r="B15">
            <v>436884.7832</v>
          </cell>
        </row>
        <row r="16">
          <cell r="B16">
            <v>21771</v>
          </cell>
        </row>
        <row r="17">
          <cell r="B17">
            <v>7605</v>
          </cell>
        </row>
        <row r="18">
          <cell r="B18">
            <v>5543.96</v>
          </cell>
        </row>
        <row r="20">
          <cell r="B20">
            <v>-625124.73</v>
          </cell>
        </row>
        <row r="21">
          <cell r="B21">
            <v>-344252.41000000003</v>
          </cell>
        </row>
        <row r="23">
          <cell r="B23">
            <v>-158505.38</v>
          </cell>
        </row>
        <row r="24">
          <cell r="B24">
            <v>-72153</v>
          </cell>
        </row>
        <row r="26">
          <cell r="B26">
            <v>2342605.4300000016</v>
          </cell>
        </row>
        <row r="27">
          <cell r="B27">
            <v>4261747.760514835</v>
          </cell>
        </row>
        <row r="28">
          <cell r="B28">
            <v>196686.75999999978</v>
          </cell>
        </row>
        <row r="30">
          <cell r="B30">
            <v>-21771</v>
          </cell>
        </row>
        <row r="31">
          <cell r="B31">
            <v>910828.72</v>
          </cell>
        </row>
        <row r="32">
          <cell r="B32">
            <v>-135107.56</v>
          </cell>
        </row>
        <row r="34">
          <cell r="B34">
            <v>72153</v>
          </cell>
        </row>
        <row r="35">
          <cell r="B35">
            <v>344252.41000000003</v>
          </cell>
        </row>
        <row r="37">
          <cell r="B37">
            <v>158515.38</v>
          </cell>
        </row>
        <row r="38">
          <cell r="B38">
            <v>-367212.45999999996</v>
          </cell>
        </row>
        <row r="40">
          <cell r="B40">
            <v>8182128.8</v>
          </cell>
        </row>
        <row r="41">
          <cell r="B41">
            <v>-9335048.379999999</v>
          </cell>
        </row>
        <row r="47">
          <cell r="B47">
            <v>-73431.88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7">
      <selection activeCell="E14" sqref="E14"/>
    </sheetView>
  </sheetViews>
  <sheetFormatPr defaultColWidth="9.140625" defaultRowHeight="12.75"/>
  <cols>
    <col min="1" max="1" width="30.28125" style="0" customWidth="1"/>
    <col min="2" max="2" width="13.421875" style="0" customWidth="1"/>
    <col min="3" max="3" width="13.28125" style="0" customWidth="1"/>
    <col min="4" max="4" width="12.7109375" style="0" customWidth="1"/>
    <col min="5" max="5" width="2.140625" style="0" customWidth="1"/>
    <col min="6" max="6" width="13.00390625" style="0" customWidth="1"/>
    <col min="7" max="8" width="2.7109375" style="0" customWidth="1"/>
    <col min="9" max="9" width="15.28125" style="9" customWidth="1"/>
    <col min="10" max="10" width="17.421875" style="8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117</v>
      </c>
      <c r="B4" s="2"/>
      <c r="C4" s="2"/>
      <c r="D4" s="2"/>
      <c r="E4" s="2"/>
      <c r="F4" s="2"/>
      <c r="G4" s="2"/>
      <c r="H4" s="2"/>
    </row>
    <row r="6" spans="2:8" ht="12.75">
      <c r="B6" s="11" t="s">
        <v>108</v>
      </c>
      <c r="C6" s="11" t="s">
        <v>4</v>
      </c>
      <c r="D6" s="12" t="str">
        <f>+B6</f>
        <v>2003</v>
      </c>
      <c r="E6" s="12"/>
      <c r="F6" s="12" t="str">
        <f>+C6</f>
        <v>2002</v>
      </c>
      <c r="G6" s="12"/>
      <c r="H6" s="12"/>
    </row>
    <row r="7" spans="2:8" ht="22.5">
      <c r="B7" s="13" t="s">
        <v>2</v>
      </c>
      <c r="C7" s="14" t="s">
        <v>6</v>
      </c>
      <c r="D7" s="15" t="s">
        <v>116</v>
      </c>
      <c r="E7" s="15"/>
      <c r="F7" s="14" t="s">
        <v>122</v>
      </c>
      <c r="G7" s="14"/>
      <c r="H7" s="14"/>
    </row>
    <row r="8" spans="2:8" ht="12.75">
      <c r="B8" s="16" t="s">
        <v>62</v>
      </c>
      <c r="C8" s="17" t="s">
        <v>62</v>
      </c>
      <c r="D8" s="18" t="s">
        <v>5</v>
      </c>
      <c r="E8" s="18"/>
      <c r="F8" s="17" t="s">
        <v>5</v>
      </c>
      <c r="G8" s="17"/>
      <c r="H8" s="17"/>
    </row>
    <row r="9" spans="2:8" ht="12.75">
      <c r="B9" s="19">
        <v>37986</v>
      </c>
      <c r="C9" s="19">
        <v>37621</v>
      </c>
      <c r="D9" s="20" t="s">
        <v>3</v>
      </c>
      <c r="E9" s="19"/>
      <c r="F9" s="20" t="s">
        <v>3</v>
      </c>
      <c r="G9" s="20"/>
      <c r="H9" s="20"/>
    </row>
    <row r="10" spans="2:10" ht="12.75">
      <c r="B10" s="21" t="s">
        <v>63</v>
      </c>
      <c r="C10" s="21" t="s">
        <v>63</v>
      </c>
      <c r="D10" s="21" t="s">
        <v>63</v>
      </c>
      <c r="E10" s="18"/>
      <c r="F10" s="21" t="s">
        <v>63</v>
      </c>
      <c r="G10" s="21"/>
      <c r="H10" s="21"/>
      <c r="I10" s="46">
        <v>37894</v>
      </c>
      <c r="J10" s="46">
        <v>37529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1:10" ht="12.75">
      <c r="A12" t="s">
        <v>8</v>
      </c>
      <c r="B12" s="8">
        <f>+D12-I12</f>
        <v>6177928</v>
      </c>
      <c r="C12" s="8">
        <f>+F12-J12</f>
        <v>3142767</v>
      </c>
      <c r="D12" s="8">
        <v>18660032</v>
      </c>
      <c r="E12" s="8"/>
      <c r="F12" s="8">
        <v>22942140</v>
      </c>
      <c r="G12" s="8"/>
      <c r="H12" s="8"/>
      <c r="I12" s="9">
        <v>12482104</v>
      </c>
      <c r="J12" s="8">
        <v>19799373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95</v>
      </c>
      <c r="B14" s="8">
        <f>+D14-I14</f>
        <v>-7739069</v>
      </c>
      <c r="C14" s="8">
        <f>+F14-J14</f>
        <v>-6957253</v>
      </c>
      <c r="D14" s="8">
        <f>-3259492-21477314</f>
        <v>-24736806</v>
      </c>
      <c r="E14" s="54" t="s">
        <v>96</v>
      </c>
      <c r="F14" s="8">
        <f>-28543756-1172369-2980471</f>
        <v>-32696596</v>
      </c>
      <c r="G14" s="8"/>
      <c r="H14" s="8"/>
      <c r="I14" s="9">
        <v>-16997737</v>
      </c>
      <c r="J14" s="8">
        <v>-25739343</v>
      </c>
    </row>
    <row r="15" spans="2:8" ht="12.75">
      <c r="B15" s="8"/>
      <c r="C15" s="8"/>
      <c r="D15" s="8"/>
      <c r="E15" s="8"/>
      <c r="F15" s="8"/>
      <c r="G15" s="8"/>
      <c r="H15" s="8"/>
    </row>
    <row r="16" spans="1:10" ht="12.75">
      <c r="A16" t="s">
        <v>9</v>
      </c>
      <c r="B16" s="8">
        <f>+D16-I16</f>
        <v>692608</v>
      </c>
      <c r="C16" s="8">
        <f>+F16-J16</f>
        <v>80183</v>
      </c>
      <c r="D16" s="8">
        <f>2616591-D22-2</f>
        <v>1575059</v>
      </c>
      <c r="E16" s="8"/>
      <c r="F16" s="8">
        <v>751175</v>
      </c>
      <c r="G16" s="8"/>
      <c r="H16" s="8"/>
      <c r="I16" s="9">
        <v>882451</v>
      </c>
      <c r="J16" s="8">
        <v>670992</v>
      </c>
    </row>
    <row r="17" spans="2:9" ht="12.75">
      <c r="B17" s="10"/>
      <c r="C17" s="10"/>
      <c r="D17" s="10"/>
      <c r="E17" s="8"/>
      <c r="F17" s="10"/>
      <c r="G17" s="10"/>
      <c r="H17" s="9"/>
      <c r="I17" s="44"/>
    </row>
    <row r="18" spans="1:10" ht="12.75">
      <c r="A18" t="s">
        <v>89</v>
      </c>
      <c r="B18" s="8">
        <f>SUM(B12:B17)</f>
        <v>-868533</v>
      </c>
      <c r="C18" s="8">
        <f>SUM(C12:C17)</f>
        <v>-3734303</v>
      </c>
      <c r="D18" s="8">
        <f>SUM(D12:D17)</f>
        <v>-4501715</v>
      </c>
      <c r="E18" s="8"/>
      <c r="F18" s="8">
        <f>SUM(F12:F17)</f>
        <v>-9003281</v>
      </c>
      <c r="G18" s="8"/>
      <c r="H18" s="8"/>
      <c r="I18" s="9">
        <v>-3633182</v>
      </c>
      <c r="J18" s="8">
        <v>-5268978</v>
      </c>
    </row>
    <row r="19" spans="2:8" ht="12.75">
      <c r="B19" s="8"/>
      <c r="C19" s="8"/>
      <c r="D19" s="8"/>
      <c r="E19" s="8"/>
      <c r="F19" s="8"/>
      <c r="G19" s="8"/>
      <c r="H19" s="8"/>
    </row>
    <row r="20" spans="1:10" ht="12.75">
      <c r="A20" t="s">
        <v>10</v>
      </c>
      <c r="B20" s="8">
        <f>+D20-I20</f>
        <v>-5200</v>
      </c>
      <c r="C20" s="8">
        <f>+F20-J20</f>
        <v>-16116</v>
      </c>
      <c r="D20" s="8">
        <v>-32915</v>
      </c>
      <c r="E20" s="8"/>
      <c r="F20" s="8">
        <v>-68761</v>
      </c>
      <c r="G20" s="8"/>
      <c r="H20" s="8"/>
      <c r="I20" s="9">
        <v>-27715</v>
      </c>
      <c r="J20" s="8">
        <v>-52645</v>
      </c>
    </row>
    <row r="21" spans="2:8" ht="12.75">
      <c r="B21" s="8"/>
      <c r="C21" s="8"/>
      <c r="D21" s="8"/>
      <c r="E21" s="8"/>
      <c r="F21" s="8"/>
      <c r="G21" s="8"/>
      <c r="H21" s="8"/>
    </row>
    <row r="22" spans="1:10" ht="12.75">
      <c r="A22" t="s">
        <v>11</v>
      </c>
      <c r="B22" s="8">
        <f>+D22-I22</f>
        <v>499747</v>
      </c>
      <c r="C22" s="8">
        <f>+F22-J22</f>
        <v>381599</v>
      </c>
      <c r="D22" s="8">
        <f>72153+344252+625125</f>
        <v>1041530</v>
      </c>
      <c r="E22" s="8"/>
      <c r="F22" s="8">
        <v>719786</v>
      </c>
      <c r="G22" s="8"/>
      <c r="H22" s="8"/>
      <c r="I22" s="9">
        <v>541783</v>
      </c>
      <c r="J22" s="8">
        <v>338187</v>
      </c>
    </row>
    <row r="23" spans="2:8" ht="12.75">
      <c r="B23" s="10"/>
      <c r="C23" s="10"/>
      <c r="D23" s="10"/>
      <c r="E23" s="8"/>
      <c r="F23" s="10"/>
      <c r="G23" s="10"/>
      <c r="H23" s="9"/>
    </row>
    <row r="24" spans="1:10" ht="12.75">
      <c r="A24" t="s">
        <v>90</v>
      </c>
      <c r="B24" s="8">
        <f>SUM(B18:B23)</f>
        <v>-373986</v>
      </c>
      <c r="C24" s="8">
        <f>SUM(C18:C23)</f>
        <v>-3368820</v>
      </c>
      <c r="D24" s="8">
        <f>SUM(D18:D23)</f>
        <v>-3493100</v>
      </c>
      <c r="E24" s="8"/>
      <c r="F24" s="8">
        <f>SUM(F18:F23)</f>
        <v>-8352256</v>
      </c>
      <c r="G24" s="8"/>
      <c r="H24" s="8"/>
      <c r="I24" s="9">
        <v>-3119114</v>
      </c>
      <c r="J24" s="8">
        <v>-4983436</v>
      </c>
    </row>
    <row r="25" spans="2:8" ht="12.75">
      <c r="B25" s="8"/>
      <c r="C25" s="8"/>
      <c r="D25" s="41"/>
      <c r="E25" s="8"/>
      <c r="F25" s="8"/>
      <c r="G25" s="8"/>
      <c r="H25" s="8"/>
    </row>
    <row r="26" spans="1:10" ht="12.75">
      <c r="A26" t="s">
        <v>12</v>
      </c>
      <c r="B26" s="8">
        <f>-I26+D26</f>
        <v>-23958</v>
      </c>
      <c r="C26" s="8">
        <f>+F26-J26</f>
        <v>8127.4000000000015</v>
      </c>
      <c r="D26" s="8">
        <v>-50596</v>
      </c>
      <c r="E26" s="8"/>
      <c r="F26" s="8">
        <v>-16965</v>
      </c>
      <c r="G26" s="8"/>
      <c r="H26" s="8"/>
      <c r="I26" s="9">
        <v>-26638</v>
      </c>
      <c r="J26" s="8">
        <v>-25092.4</v>
      </c>
    </row>
    <row r="27" spans="2:8" ht="12.75">
      <c r="B27" s="10"/>
      <c r="C27" s="10"/>
      <c r="D27" s="10"/>
      <c r="E27" s="8"/>
      <c r="F27" s="10"/>
      <c r="G27" s="10"/>
      <c r="H27" s="9"/>
    </row>
    <row r="28" spans="1:10" ht="12.75">
      <c r="A28" t="s">
        <v>91</v>
      </c>
      <c r="B28" s="8">
        <f>SUM(B24:B27)</f>
        <v>-397944</v>
      </c>
      <c r="C28" s="8">
        <f>SUM(C24:C27)</f>
        <v>-3360692.6</v>
      </c>
      <c r="D28" s="8">
        <f>SUM(D24:D27)</f>
        <v>-3543696</v>
      </c>
      <c r="E28" s="8"/>
      <c r="F28" s="8">
        <f>SUM(F24:F27)</f>
        <v>-8369221</v>
      </c>
      <c r="G28" s="8"/>
      <c r="H28" s="8"/>
      <c r="I28" s="9">
        <v>-3145752</v>
      </c>
      <c r="J28" s="8">
        <v>-5008528.4</v>
      </c>
    </row>
    <row r="29" spans="2:8" ht="12.75">
      <c r="B29" s="8"/>
      <c r="C29" s="8"/>
      <c r="D29" s="8"/>
      <c r="E29" s="8"/>
      <c r="F29" s="8"/>
      <c r="G29" s="8"/>
      <c r="H29" s="8"/>
    </row>
    <row r="30" spans="1:10" ht="12.75">
      <c r="A30" t="s">
        <v>13</v>
      </c>
      <c r="B30" s="10">
        <f>+D30-I30</f>
        <v>0</v>
      </c>
      <c r="C30" s="10">
        <v>0</v>
      </c>
      <c r="D30" s="10">
        <v>0</v>
      </c>
      <c r="E30" s="8"/>
      <c r="F30" s="10">
        <v>0</v>
      </c>
      <c r="G30" s="10"/>
      <c r="H30" s="9"/>
      <c r="I30" s="9">
        <v>0</v>
      </c>
      <c r="J30" s="8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10" ht="13.5" thickBot="1">
      <c r="A32" t="s">
        <v>92</v>
      </c>
      <c r="B32" s="29">
        <f>SUM(B28:B30)</f>
        <v>-397944</v>
      </c>
      <c r="C32" s="29">
        <f>SUM(C28:C30)</f>
        <v>-3360692.6</v>
      </c>
      <c r="D32" s="29">
        <f>SUM(D28:D30)</f>
        <v>-3543696</v>
      </c>
      <c r="E32" s="8"/>
      <c r="F32" s="29">
        <f>SUM(F28:F30)</f>
        <v>-8369221</v>
      </c>
      <c r="G32" s="29"/>
      <c r="H32" s="9"/>
      <c r="I32" s="9">
        <v>-3145752</v>
      </c>
      <c r="J32" s="8">
        <v>-5008528.4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14</v>
      </c>
      <c r="B34" s="30">
        <f>+B32/40000000*100</f>
        <v>-0.99486</v>
      </c>
      <c r="C34" s="30">
        <f>+C32/39998222*100</f>
        <v>-8.402104973566075</v>
      </c>
      <c r="D34" s="30">
        <f>+D32/40000000*100</f>
        <v>-8.85924</v>
      </c>
      <c r="E34" s="31"/>
      <c r="F34" s="30">
        <f>+F32/39998222*100</f>
        <v>-20.92398257102528</v>
      </c>
      <c r="G34" s="47"/>
      <c r="H34" s="47"/>
    </row>
    <row r="35" spans="1:8" ht="13.5" thickBot="1">
      <c r="A35" t="s">
        <v>15</v>
      </c>
      <c r="B35" s="32">
        <v>0</v>
      </c>
      <c r="C35" s="32">
        <v>0</v>
      </c>
      <c r="D35" s="32">
        <v>0</v>
      </c>
      <c r="E35" s="31"/>
      <c r="F35" s="32">
        <v>0</v>
      </c>
      <c r="G35" s="32"/>
      <c r="H35" s="47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121</v>
      </c>
      <c r="B38" s="8"/>
      <c r="C38" s="8"/>
      <c r="D38" s="8"/>
      <c r="E38" s="8"/>
      <c r="F38" s="8"/>
      <c r="G38" s="8"/>
      <c r="H38" s="8"/>
    </row>
    <row r="39" spans="2:8" ht="12.75">
      <c r="B39" s="34" t="s">
        <v>63</v>
      </c>
      <c r="C39" s="8"/>
      <c r="D39" s="8"/>
      <c r="E39" s="8"/>
      <c r="F39" s="8"/>
      <c r="G39" s="8"/>
      <c r="H39" s="8"/>
    </row>
    <row r="40" spans="1:8" ht="12.75">
      <c r="A40" t="s">
        <v>84</v>
      </c>
      <c r="B40" s="8">
        <v>21477314</v>
      </c>
      <c r="C40" s="8"/>
      <c r="D40" s="8"/>
      <c r="E40" s="8"/>
      <c r="F40" s="8"/>
      <c r="G40" s="8"/>
      <c r="H40" s="8"/>
    </row>
    <row r="41" spans="1:8" ht="12.75">
      <c r="A41" t="s">
        <v>85</v>
      </c>
      <c r="B41" s="8">
        <v>3259492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24736806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39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113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:IV3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5" customWidth="1"/>
  </cols>
  <sheetData>
    <row r="1" spans="1:4" s="53" customFormat="1" ht="15">
      <c r="A1" s="49" t="s">
        <v>0</v>
      </c>
      <c r="B1" s="50"/>
      <c r="C1" s="51"/>
      <c r="D1" s="52"/>
    </row>
    <row r="2" spans="1:4" s="53" customFormat="1" ht="15">
      <c r="A2" s="49" t="s">
        <v>40</v>
      </c>
      <c r="B2" s="50"/>
      <c r="C2" s="51"/>
      <c r="D2" s="52"/>
    </row>
    <row r="3" spans="1:4" s="53" customFormat="1" ht="15">
      <c r="A3" s="49" t="s">
        <v>117</v>
      </c>
      <c r="B3" s="50"/>
      <c r="C3" s="51"/>
      <c r="D3" s="52"/>
    </row>
    <row r="4" spans="2:4" ht="12.75">
      <c r="B4" s="28" t="s">
        <v>108</v>
      </c>
      <c r="D4" s="28" t="s">
        <v>4</v>
      </c>
    </row>
    <row r="5" spans="2:4" ht="12.75">
      <c r="B5" s="24" t="s">
        <v>118</v>
      </c>
      <c r="D5" s="24" t="s">
        <v>118</v>
      </c>
    </row>
    <row r="6" spans="2:4" ht="12.75">
      <c r="B6" s="24" t="s">
        <v>41</v>
      </c>
      <c r="D6" s="24" t="s">
        <v>41</v>
      </c>
    </row>
    <row r="7" spans="2:4" ht="12.75">
      <c r="B7" s="19">
        <v>37986</v>
      </c>
      <c r="D7" s="19">
        <v>37621</v>
      </c>
    </row>
    <row r="8" spans="2:4" ht="12.75">
      <c r="B8" s="17" t="s">
        <v>63</v>
      </c>
      <c r="D8" s="17" t="s">
        <v>63</v>
      </c>
    </row>
    <row r="9" spans="1:4" ht="12.75">
      <c r="A9" t="s">
        <v>66</v>
      </c>
      <c r="B9" s="8">
        <f>+'Income Stmt'!D24</f>
        <v>-3493100</v>
      </c>
      <c r="D9" s="37">
        <v>-8352256</v>
      </c>
    </row>
    <row r="10" ht="12.75">
      <c r="A10" t="s">
        <v>42</v>
      </c>
    </row>
    <row r="11" spans="1:4" ht="12.75">
      <c r="A11" t="s">
        <v>105</v>
      </c>
      <c r="B11" s="8">
        <f>+'[1]GroupCF'!B12</f>
        <v>0</v>
      </c>
      <c r="D11" s="37">
        <v>193759</v>
      </c>
    </row>
    <row r="12" spans="1:4" ht="12.75">
      <c r="A12" t="s">
        <v>106</v>
      </c>
      <c r="B12" s="8">
        <f>+'[1]GroupCF'!B13</f>
        <v>0</v>
      </c>
      <c r="D12" s="37">
        <v>473326</v>
      </c>
    </row>
    <row r="13" spans="1:4" ht="12.75">
      <c r="A13" t="s">
        <v>88</v>
      </c>
      <c r="B13" s="8">
        <f>+'[1]GroupCF'!B15-1</f>
        <v>436883.7832</v>
      </c>
      <c r="D13" s="37">
        <v>529047</v>
      </c>
    </row>
    <row r="14" spans="1:4" ht="12.75">
      <c r="A14" t="s">
        <v>129</v>
      </c>
      <c r="D14" s="37">
        <v>232845</v>
      </c>
    </row>
    <row r="15" spans="1:4" ht="12.75">
      <c r="A15" t="s">
        <v>69</v>
      </c>
      <c r="B15" s="8">
        <f>+'[1]GroupCF'!B23</f>
        <v>-158505.38</v>
      </c>
      <c r="D15" s="37">
        <v>-67693</v>
      </c>
    </row>
    <row r="16" spans="1:4" ht="12.75">
      <c r="A16" t="s">
        <v>71</v>
      </c>
      <c r="B16" s="8">
        <f>+'[1]GroupCF'!B16</f>
        <v>21771</v>
      </c>
      <c r="D16" s="37">
        <v>66799</v>
      </c>
    </row>
    <row r="17" spans="1:4" ht="12.75">
      <c r="A17" s="48" t="s">
        <v>130</v>
      </c>
      <c r="B17" s="8">
        <f>+'[1]GroupCF'!B17</f>
        <v>7605</v>
      </c>
      <c r="D17" s="37"/>
    </row>
    <row r="18" spans="1:4" ht="12.75">
      <c r="A18" t="s">
        <v>109</v>
      </c>
      <c r="B18" s="8">
        <f>+'[1]GroupCF'!B18</f>
        <v>5543.96</v>
      </c>
      <c r="D18" s="37">
        <v>0</v>
      </c>
    </row>
    <row r="19" spans="1:4" ht="12.75">
      <c r="A19" t="s">
        <v>97</v>
      </c>
      <c r="B19" s="8">
        <v>0</v>
      </c>
      <c r="D19" s="37">
        <v>0</v>
      </c>
    </row>
    <row r="20" spans="1:4" ht="12.75">
      <c r="A20" t="s">
        <v>67</v>
      </c>
      <c r="B20" s="8">
        <f>+'[1]GroupCF'!B20</f>
        <v>-625124.73</v>
      </c>
      <c r="D20" s="37">
        <v>-287935</v>
      </c>
    </row>
    <row r="21" spans="1:4" ht="12.75">
      <c r="A21" t="s">
        <v>115</v>
      </c>
      <c r="B21" s="8">
        <v>0</v>
      </c>
      <c r="D21" s="37">
        <v>0</v>
      </c>
    </row>
    <row r="22" spans="1:4" ht="12.75">
      <c r="A22" t="s">
        <v>68</v>
      </c>
      <c r="B22" s="8">
        <f>+'[1]GroupCF'!$B$21</f>
        <v>-344252.41000000003</v>
      </c>
      <c r="D22" s="37">
        <v>-312697</v>
      </c>
    </row>
    <row r="23" spans="1:4" ht="12.75">
      <c r="A23" t="s">
        <v>70</v>
      </c>
      <c r="B23" s="10">
        <f>+'[1]GroupCF'!B24</f>
        <v>-72153</v>
      </c>
      <c r="D23" s="38">
        <v>-120354</v>
      </c>
    </row>
    <row r="24" spans="1:7" ht="12.75">
      <c r="A24" t="s">
        <v>43</v>
      </c>
      <c r="B24" s="9">
        <f>SUM(B9:B23)</f>
        <v>-4221331.7768</v>
      </c>
      <c r="D24" s="39">
        <f>SUM(D9:D23)</f>
        <v>-7645159</v>
      </c>
      <c r="G24" s="41"/>
    </row>
    <row r="26" ht="12.75">
      <c r="A26" t="s">
        <v>44</v>
      </c>
    </row>
    <row r="27" spans="1:4" ht="12.75">
      <c r="A27" t="s">
        <v>45</v>
      </c>
      <c r="B27" s="8">
        <f>+'[1]GroupCF'!B26</f>
        <v>2342605.4300000016</v>
      </c>
      <c r="D27" s="37">
        <v>12172036</v>
      </c>
    </row>
    <row r="28" spans="1:4" ht="12.75">
      <c r="A28" t="s">
        <v>72</v>
      </c>
      <c r="B28" s="8">
        <f>+'[1]GroupCF'!B27</f>
        <v>4261747.760514835</v>
      </c>
      <c r="D28" s="37">
        <v>3997291</v>
      </c>
    </row>
    <row r="29" spans="1:4" ht="12.75">
      <c r="A29" t="s">
        <v>46</v>
      </c>
      <c r="B29" s="8">
        <f>+'[1]GroupCF'!B28</f>
        <v>196686.75999999978</v>
      </c>
      <c r="D29" s="37">
        <v>-6776106</v>
      </c>
    </row>
    <row r="31" ht="12.75">
      <c r="A31" t="s">
        <v>73</v>
      </c>
    </row>
    <row r="32" spans="1:4" ht="12.75">
      <c r="A32" t="s">
        <v>74</v>
      </c>
      <c r="B32" s="8">
        <f>+'[1]GroupCF'!B30</f>
        <v>-21771</v>
      </c>
      <c r="D32" s="45">
        <v>-66799</v>
      </c>
    </row>
    <row r="33" spans="1:4" ht="12.75">
      <c r="A33" t="s">
        <v>114</v>
      </c>
      <c r="B33" s="8">
        <f>+'[1]GroupCF'!B31</f>
        <v>910828.72</v>
      </c>
      <c r="D33" s="45">
        <v>0</v>
      </c>
    </row>
    <row r="34" spans="1:4" ht="12.75">
      <c r="A34" t="s">
        <v>75</v>
      </c>
      <c r="B34" s="8">
        <f>+'[1]GroupCF'!B32</f>
        <v>-135107.56</v>
      </c>
      <c r="D34" s="38">
        <v>-199098</v>
      </c>
    </row>
    <row r="35" spans="1:4" ht="12.75">
      <c r="A35" t="s">
        <v>107</v>
      </c>
      <c r="B35" s="25">
        <f>SUM(B24:B34)</f>
        <v>3333658.333714836</v>
      </c>
      <c r="D35" s="40">
        <f>SUM(D24:D34)</f>
        <v>1482165</v>
      </c>
    </row>
    <row r="37" ht="12.75">
      <c r="A37" t="s">
        <v>47</v>
      </c>
    </row>
    <row r="38" spans="1:4" ht="12.75">
      <c r="A38" t="s">
        <v>76</v>
      </c>
      <c r="B38" s="8">
        <f>+'[1]GroupCF'!$B$34+'[1]GroupCF'!$B$35</f>
        <v>416405.41000000003</v>
      </c>
      <c r="D38" s="45">
        <f>120354+312697</f>
        <v>433051</v>
      </c>
    </row>
    <row r="39" spans="1:4" ht="12.75">
      <c r="A39" t="s">
        <v>77</v>
      </c>
      <c r="B39" s="8">
        <f>+'[1]GroupCF'!B37</f>
        <v>158515.38</v>
      </c>
      <c r="D39" s="45">
        <v>116000</v>
      </c>
    </row>
    <row r="40" spans="1:4" ht="12.75">
      <c r="A40" t="s">
        <v>80</v>
      </c>
      <c r="B40" s="8">
        <f>+'[1]GroupCF'!B38</f>
        <v>-367212.45999999996</v>
      </c>
      <c r="D40" s="45">
        <v>-998274</v>
      </c>
    </row>
    <row r="41" spans="1:4" ht="12.75">
      <c r="A41" t="s">
        <v>110</v>
      </c>
      <c r="B41" s="8">
        <f>+'[1]GroupCF'!B40</f>
        <v>8182128.8</v>
      </c>
      <c r="D41" s="45">
        <v>1647850</v>
      </c>
    </row>
    <row r="42" spans="1:4" ht="12.75">
      <c r="A42" t="s">
        <v>111</v>
      </c>
      <c r="B42" s="8">
        <f>+'[1]GroupCF'!B41+1</f>
        <v>-9335047.379999999</v>
      </c>
      <c r="D42" s="45">
        <v>-2185977</v>
      </c>
    </row>
    <row r="43" spans="2:4" ht="12.75">
      <c r="B43" s="25">
        <f>SUM(B38:B42)</f>
        <v>-945210.25</v>
      </c>
      <c r="D43" s="40">
        <f>SUM(D38:D42)</f>
        <v>-987350</v>
      </c>
    </row>
    <row r="44" ht="12.75">
      <c r="A44" t="s">
        <v>48</v>
      </c>
    </row>
    <row r="45" spans="1:4" ht="12.75">
      <c r="A45" t="s">
        <v>78</v>
      </c>
      <c r="B45" s="8">
        <v>0</v>
      </c>
      <c r="D45" s="45">
        <v>0</v>
      </c>
    </row>
    <row r="46" spans="1:4" ht="12.75">
      <c r="A46" t="s">
        <v>81</v>
      </c>
      <c r="B46" s="8">
        <v>0</v>
      </c>
      <c r="D46" s="45">
        <v>-800000</v>
      </c>
    </row>
    <row r="47" spans="1:4" ht="12.75">
      <c r="A47" t="s">
        <v>79</v>
      </c>
      <c r="B47" s="8">
        <v>0</v>
      </c>
      <c r="D47" s="45">
        <v>-142552</v>
      </c>
    </row>
    <row r="48" spans="1:4" ht="12.75">
      <c r="A48" t="s">
        <v>112</v>
      </c>
      <c r="B48" s="8">
        <f>+'[1]GroupCF'!$B$47</f>
        <v>-73431.88</v>
      </c>
      <c r="D48" s="38">
        <v>0</v>
      </c>
    </row>
    <row r="49" spans="2:4" ht="12.75">
      <c r="B49" s="25">
        <f>SUM(B45:B48)</f>
        <v>-73431.88</v>
      </c>
      <c r="D49" s="40">
        <f>SUM(D45:D48)</f>
        <v>-942552</v>
      </c>
    </row>
    <row r="51" spans="1:4" ht="12.75">
      <c r="A51" t="s">
        <v>49</v>
      </c>
      <c r="B51" s="8">
        <f>+B35+B43+B49</f>
        <v>2315016.203714836</v>
      </c>
      <c r="D51" s="45">
        <f>+D35+D43+D49</f>
        <v>-447737</v>
      </c>
    </row>
    <row r="52" spans="1:4" ht="12.75">
      <c r="A52" t="s">
        <v>50</v>
      </c>
      <c r="B52" s="8">
        <v>10533790</v>
      </c>
      <c r="D52" s="45">
        <f>10981526+1</f>
        <v>10981527</v>
      </c>
    </row>
    <row r="53" spans="1:4" ht="12.75">
      <c r="A53" t="s">
        <v>94</v>
      </c>
      <c r="B53" s="25">
        <f>SUM(B51:B52)</f>
        <v>12848806.203714836</v>
      </c>
      <c r="D53" s="40">
        <f>SUM(D51:D52)</f>
        <v>10533790</v>
      </c>
    </row>
    <row r="55" ht="12.75">
      <c r="A55" t="s">
        <v>93</v>
      </c>
    </row>
    <row r="56" ht="12.75">
      <c r="A56" t="s">
        <v>123</v>
      </c>
    </row>
    <row r="57" spans="1:2" ht="12.75">
      <c r="A57" t="s">
        <v>82</v>
      </c>
      <c r="B57" s="8">
        <f>+'Balance Sheet'!B25</f>
        <v>13095319</v>
      </c>
    </row>
    <row r="58" spans="1:2" ht="12.75">
      <c r="A58" t="s">
        <v>83</v>
      </c>
      <c r="B58" s="8">
        <f>-'Balance Sheet'!B31</f>
        <v>-246513</v>
      </c>
    </row>
    <row r="59" ht="12.75">
      <c r="B59" s="25">
        <f>SUM(B57:B58)</f>
        <v>12848806</v>
      </c>
    </row>
    <row r="60" ht="12.75">
      <c r="B60" s="9"/>
    </row>
    <row r="61" spans="1:4" ht="12.75">
      <c r="A61" s="1" t="s">
        <v>51</v>
      </c>
      <c r="B61" s="27"/>
      <c r="C61" s="27"/>
      <c r="D61" s="36"/>
    </row>
    <row r="62" spans="1:4" ht="12.75">
      <c r="A62" s="1" t="s">
        <v>113</v>
      </c>
      <c r="B62" s="27"/>
      <c r="C62" s="27"/>
      <c r="D62" s="36"/>
    </row>
  </sheetData>
  <printOptions/>
  <pageMargins left="0.75" right="0.75" top="1" bottom="0.8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4">
      <selection activeCell="B22" sqref="B22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  <col min="5" max="5" width="11.28125" style="0" bestFit="1" customWidth="1"/>
    <col min="7" max="7" width="11.281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16</v>
      </c>
      <c r="B3" s="23"/>
      <c r="C3" s="23"/>
      <c r="D3" s="23"/>
    </row>
    <row r="4" spans="1:4" s="2" customFormat="1" ht="15.75">
      <c r="A4" s="2" t="s">
        <v>119</v>
      </c>
      <c r="B4" s="23"/>
      <c r="C4" s="23"/>
      <c r="D4" s="23"/>
    </row>
    <row r="6" spans="2:4" ht="12.75">
      <c r="B6" s="24" t="s">
        <v>17</v>
      </c>
      <c r="D6" s="24" t="s">
        <v>17</v>
      </c>
    </row>
    <row r="7" spans="2:4" ht="12.75">
      <c r="B7" s="19">
        <v>37986</v>
      </c>
      <c r="D7" s="19">
        <v>37621</v>
      </c>
    </row>
    <row r="8" spans="2:4" ht="12.75">
      <c r="B8" s="17" t="s">
        <v>63</v>
      </c>
      <c r="D8" s="17" t="s">
        <v>63</v>
      </c>
    </row>
    <row r="10" spans="1:4" ht="12.75">
      <c r="A10" t="s">
        <v>18</v>
      </c>
      <c r="B10" s="8">
        <v>7339021</v>
      </c>
      <c r="D10" s="8">
        <v>7408703</v>
      </c>
    </row>
    <row r="12" spans="1:4" ht="12.75">
      <c r="A12" t="s">
        <v>19</v>
      </c>
      <c r="B12" s="8">
        <v>0</v>
      </c>
      <c r="D12" s="8">
        <v>0</v>
      </c>
    </row>
    <row r="14" spans="1:4" ht="12.75">
      <c r="A14" t="s">
        <v>20</v>
      </c>
      <c r="B14" s="8">
        <v>0</v>
      </c>
      <c r="D14" s="8">
        <v>0</v>
      </c>
    </row>
    <row r="16" spans="1:4" ht="12.75">
      <c r="A16" t="s">
        <v>21</v>
      </c>
      <c r="B16" s="8">
        <v>4735605</v>
      </c>
      <c r="D16" s="8">
        <v>2965166</v>
      </c>
    </row>
    <row r="18" spans="1:4" ht="12.75">
      <c r="A18" t="s">
        <v>98</v>
      </c>
      <c r="B18" s="8">
        <v>3638917</v>
      </c>
      <c r="D18" s="8">
        <v>4655691</v>
      </c>
    </row>
    <row r="20" ht="12.75">
      <c r="A20" t="s">
        <v>22</v>
      </c>
    </row>
    <row r="21" spans="1:4" ht="12.75">
      <c r="A21" t="s">
        <v>23</v>
      </c>
      <c r="B21" s="8">
        <v>0</v>
      </c>
      <c r="D21" s="8">
        <v>0</v>
      </c>
    </row>
    <row r="22" spans="1:4" ht="12.75">
      <c r="A22" t="s">
        <v>99</v>
      </c>
      <c r="B22" s="8">
        <v>6394321</v>
      </c>
      <c r="D22" s="8">
        <v>12533214</v>
      </c>
    </row>
    <row r="23" spans="1:5" ht="12.75">
      <c r="A23" t="s">
        <v>64</v>
      </c>
      <c r="B23" s="8">
        <f>304159+13597089</f>
        <v>13901248</v>
      </c>
      <c r="D23" s="8">
        <f>13914338+1312743</f>
        <v>15227081</v>
      </c>
      <c r="E23" s="41"/>
    </row>
    <row r="24" spans="1:4" ht="12.75">
      <c r="A24" t="s">
        <v>65</v>
      </c>
      <c r="B24" s="8">
        <v>262307</v>
      </c>
      <c r="D24" s="8">
        <v>1094169</v>
      </c>
    </row>
    <row r="25" spans="1:4" ht="12.75">
      <c r="A25" t="s">
        <v>24</v>
      </c>
      <c r="B25" s="8">
        <f>13059695+35624</f>
        <v>13095319</v>
      </c>
      <c r="D25" s="8">
        <f>10528385+95269</f>
        <v>10623654</v>
      </c>
    </row>
    <row r="26" spans="2:4" ht="12.75">
      <c r="B26" s="25">
        <f>SUM(B21:B25)</f>
        <v>33653195</v>
      </c>
      <c r="D26" s="25">
        <f>SUM(D21:D25)</f>
        <v>39478118</v>
      </c>
    </row>
    <row r="28" ht="12.75">
      <c r="A28" t="s">
        <v>25</v>
      </c>
    </row>
    <row r="29" spans="1:5" ht="12.75">
      <c r="A29" t="s">
        <v>100</v>
      </c>
      <c r="B29" s="8">
        <v>193328</v>
      </c>
      <c r="D29" s="8">
        <v>2070474</v>
      </c>
      <c r="E29" s="41"/>
    </row>
    <row r="30" spans="1:4" ht="12.75">
      <c r="A30" t="s">
        <v>26</v>
      </c>
      <c r="B30" s="8">
        <f>2272157+371254</f>
        <v>2643411</v>
      </c>
      <c r="D30" s="8">
        <f>2050750+395974</f>
        <v>2446724</v>
      </c>
    </row>
    <row r="31" spans="1:4" ht="12.75">
      <c r="A31" t="s">
        <v>27</v>
      </c>
      <c r="B31" s="8">
        <v>246513</v>
      </c>
      <c r="D31" s="8">
        <f>89865+73432</f>
        <v>163297</v>
      </c>
    </row>
    <row r="32" spans="1:4" ht="12.75">
      <c r="A32" t="s">
        <v>28</v>
      </c>
      <c r="B32" s="8">
        <v>0</v>
      </c>
      <c r="D32" s="8">
        <v>0</v>
      </c>
    </row>
    <row r="33" spans="2:5" ht="12.75">
      <c r="B33" s="25">
        <f>SUM(B29:B32)</f>
        <v>3083252</v>
      </c>
      <c r="D33" s="25">
        <f>SUM(D29:D32)</f>
        <v>4680495</v>
      </c>
      <c r="E33" s="41"/>
    </row>
    <row r="35" spans="1:4" ht="12.75">
      <c r="A35" t="s">
        <v>29</v>
      </c>
      <c r="B35" s="10">
        <f>+B26-B33</f>
        <v>30569943</v>
      </c>
      <c r="D35" s="10">
        <f>+D26-D33</f>
        <v>34797623</v>
      </c>
    </row>
    <row r="37" spans="2:4" ht="13.5" thickBot="1">
      <c r="B37" s="26">
        <f>+B35+B16+B14+B12+B10+B18</f>
        <v>46283486</v>
      </c>
      <c r="D37" s="26">
        <f>+D35+D16+D14+D12+D10+D18</f>
        <v>49827183</v>
      </c>
    </row>
    <row r="39" spans="1:4" ht="12.75">
      <c r="A39" t="s">
        <v>30</v>
      </c>
      <c r="B39" s="9">
        <v>40000000</v>
      </c>
      <c r="C39" s="9"/>
      <c r="D39" s="9">
        <v>40000000</v>
      </c>
    </row>
    <row r="40" spans="1:4" ht="12.75">
      <c r="A40" t="s">
        <v>31</v>
      </c>
      <c r="B40" s="9">
        <f>5240+'Income Stmt'!D28+9821943-1</f>
        <v>6283486</v>
      </c>
      <c r="C40" s="9"/>
      <c r="D40" s="9">
        <f>5240+9821943</f>
        <v>9827183</v>
      </c>
    </row>
    <row r="41" spans="1:4" ht="12.75">
      <c r="A41" t="s">
        <v>101</v>
      </c>
      <c r="B41" s="42">
        <v>0</v>
      </c>
      <c r="C41" s="10"/>
      <c r="D41" s="10">
        <v>0</v>
      </c>
    </row>
    <row r="42" spans="1:4" ht="12.75">
      <c r="A42" t="s">
        <v>32</v>
      </c>
      <c r="B42" s="8">
        <f>SUM(B39:B41)</f>
        <v>46283486</v>
      </c>
      <c r="D42" s="8">
        <f>SUM(D39:D41)</f>
        <v>49827183</v>
      </c>
    </row>
    <row r="43" spans="1:4" ht="12.75">
      <c r="A43" t="s">
        <v>33</v>
      </c>
      <c r="B43" s="8">
        <v>0</v>
      </c>
      <c r="D43" s="8">
        <v>0</v>
      </c>
    </row>
    <row r="44" ht="12.75">
      <c r="A44" t="s">
        <v>34</v>
      </c>
    </row>
    <row r="45" spans="1:7" ht="12.75">
      <c r="A45" t="s">
        <v>35</v>
      </c>
      <c r="B45" s="8">
        <v>0</v>
      </c>
      <c r="D45" s="8">
        <v>0</v>
      </c>
      <c r="G45" s="41"/>
    </row>
    <row r="46" spans="1:4" ht="12.75">
      <c r="A46" t="s">
        <v>36</v>
      </c>
      <c r="B46" s="8">
        <v>0</v>
      </c>
      <c r="D46" s="8">
        <v>0</v>
      </c>
    </row>
    <row r="47" spans="1:4" ht="12.75">
      <c r="A47" t="s">
        <v>37</v>
      </c>
      <c r="B47" s="10">
        <v>0</v>
      </c>
      <c r="D47" s="10">
        <v>0</v>
      </c>
    </row>
    <row r="48" spans="2:4" ht="13.5" thickBot="1">
      <c r="B48" s="26">
        <f>SUM(B42:B47)</f>
        <v>46283486</v>
      </c>
      <c r="D48" s="26">
        <f>SUM(D42:D47)</f>
        <v>49827183</v>
      </c>
    </row>
    <row r="50" spans="1:4" ht="12.75">
      <c r="A50" t="s">
        <v>102</v>
      </c>
      <c r="B50" s="33">
        <f>+B37/B39*100</f>
        <v>115.708715</v>
      </c>
      <c r="D50" s="33">
        <f>+D37/D39*100</f>
        <v>124.5679575</v>
      </c>
    </row>
    <row r="52" spans="1:6" ht="12.75">
      <c r="A52" s="1" t="s">
        <v>38</v>
      </c>
      <c r="B52" s="27"/>
      <c r="C52" s="27"/>
      <c r="D52" s="27"/>
      <c r="E52" s="1"/>
      <c r="F52" s="1"/>
    </row>
    <row r="53" spans="1:6" ht="12.75">
      <c r="A53" s="1" t="s">
        <v>113</v>
      </c>
      <c r="B53" s="27"/>
      <c r="C53" s="27"/>
      <c r="D53" s="27"/>
      <c r="E53" s="1"/>
      <c r="F53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D15">
      <selection activeCell="J36" sqref="J36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52</v>
      </c>
      <c r="B3" s="2"/>
    </row>
    <row r="4" spans="1:2" ht="15.75">
      <c r="A4" s="2" t="s">
        <v>117</v>
      </c>
      <c r="B4" s="2"/>
    </row>
    <row r="5" spans="1:6" ht="15.75">
      <c r="A5" s="2"/>
      <c r="B5" s="2"/>
      <c r="D5" s="6" t="s">
        <v>53</v>
      </c>
      <c r="F5" s="6" t="s">
        <v>53</v>
      </c>
    </row>
    <row r="6" spans="4:10" ht="12.75">
      <c r="D6" s="6" t="s">
        <v>54</v>
      </c>
      <c r="F6" s="6" t="s">
        <v>54</v>
      </c>
      <c r="H6" s="6" t="s">
        <v>57</v>
      </c>
      <c r="J6" s="1" t="s">
        <v>104</v>
      </c>
    </row>
    <row r="7" spans="2:12" ht="12.75">
      <c r="B7" s="6" t="s">
        <v>30</v>
      </c>
      <c r="D7" s="6" t="s">
        <v>55</v>
      </c>
      <c r="F7" s="6" t="s">
        <v>7</v>
      </c>
      <c r="H7" s="6" t="s">
        <v>58</v>
      </c>
      <c r="J7" s="1" t="s">
        <v>87</v>
      </c>
      <c r="L7" s="1" t="s">
        <v>56</v>
      </c>
    </row>
    <row r="8" spans="2:12" ht="12.75">
      <c r="B8" s="21" t="s">
        <v>63</v>
      </c>
      <c r="D8" s="21" t="s">
        <v>63</v>
      </c>
      <c r="F8" s="21" t="s">
        <v>63</v>
      </c>
      <c r="H8" s="21" t="s">
        <v>63</v>
      </c>
      <c r="J8" s="43" t="s">
        <v>63</v>
      </c>
      <c r="L8" s="21" t="s">
        <v>63</v>
      </c>
    </row>
    <row r="9" spans="1:4" ht="12.75">
      <c r="A9" s="1"/>
      <c r="B9" s="3"/>
      <c r="D9" s="3"/>
    </row>
    <row r="10" spans="1:4" ht="12.75">
      <c r="A10" s="1" t="s">
        <v>124</v>
      </c>
      <c r="B10" s="5"/>
      <c r="D10" s="5"/>
    </row>
    <row r="11" spans="1:4" ht="12.75">
      <c r="A11" s="7" t="s">
        <v>120</v>
      </c>
      <c r="B11" s="3"/>
      <c r="D11" s="3"/>
    </row>
    <row r="13" spans="1:12" ht="12.75">
      <c r="A13" t="s">
        <v>60</v>
      </c>
      <c r="B13" s="8">
        <v>40000000</v>
      </c>
      <c r="C13" s="8"/>
      <c r="D13" s="8">
        <v>5240</v>
      </c>
      <c r="E13" s="8"/>
      <c r="F13" s="8">
        <v>0</v>
      </c>
      <c r="G13" s="8"/>
      <c r="H13" s="33">
        <v>9821942</v>
      </c>
      <c r="I13" s="8"/>
      <c r="J13" s="8">
        <v>0</v>
      </c>
      <c r="K13" s="8"/>
      <c r="L13" s="8">
        <f>SUM(B13:J13)</f>
        <v>49827182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86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Stmt'!D28</f>
        <v>-3543696</v>
      </c>
      <c r="I15" s="8"/>
      <c r="J15" s="8"/>
      <c r="K15" s="8"/>
      <c r="L15" s="8">
        <f>SUM(B15:J15)</f>
        <v>-3543696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103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61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6278246</v>
      </c>
      <c r="I21" s="8"/>
      <c r="J21" s="10">
        <f>SUM(J13:J19)</f>
        <v>0</v>
      </c>
      <c r="K21" s="8"/>
      <c r="L21" s="10">
        <f>SUM(B21:H21)</f>
        <v>46283486</v>
      </c>
    </row>
    <row r="23" ht="12.75">
      <c r="H23" s="41"/>
    </row>
    <row r="24" spans="2:8" ht="12.75">
      <c r="B24" s="4"/>
      <c r="C24" s="4"/>
      <c r="D24" s="4"/>
      <c r="E24" s="4"/>
      <c r="H24" s="41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125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126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 t="s">
        <v>127</v>
      </c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60</v>
      </c>
      <c r="B30" s="8">
        <v>40000000</v>
      </c>
      <c r="C30" s="8">
        <v>0</v>
      </c>
      <c r="D30" s="8">
        <v>5240</v>
      </c>
      <c r="E30" s="8"/>
      <c r="F30" s="8">
        <v>0</v>
      </c>
      <c r="G30" s="8"/>
      <c r="H30" s="8">
        <v>18191164</v>
      </c>
      <c r="I30" s="8"/>
      <c r="J30" s="8">
        <v>800000</v>
      </c>
      <c r="K30" s="8"/>
      <c r="L30" s="8">
        <f>SUM(B30:J30)</f>
        <v>58996404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/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f>SUM(B32:J32)</f>
        <v>0</v>
      </c>
    </row>
    <row r="33" spans="1:12" s="4" customFormat="1" ht="12.75">
      <c r="A33" t="s">
        <v>86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f>+'Income Stmt'!F28</f>
        <v>-8369221</v>
      </c>
      <c r="I33" s="8"/>
      <c r="J33" s="8">
        <v>0</v>
      </c>
      <c r="K33" s="8"/>
      <c r="L33" s="8">
        <f>SUM(B33:J33)</f>
        <v>-8369221</v>
      </c>
    </row>
    <row r="34" spans="1:12" s="4" customFormat="1" ht="12.75">
      <c r="A34" t="s">
        <v>128</v>
      </c>
      <c r="B34" s="10">
        <v>0</v>
      </c>
      <c r="C34" s="8"/>
      <c r="D34" s="10">
        <v>0</v>
      </c>
      <c r="E34" s="8"/>
      <c r="F34" s="10">
        <v>0</v>
      </c>
      <c r="G34" s="8"/>
      <c r="H34" s="10">
        <v>0</v>
      </c>
      <c r="I34" s="8"/>
      <c r="J34" s="10">
        <v>-800000</v>
      </c>
      <c r="K34" s="8"/>
      <c r="L34" s="10">
        <f>SUM(B34:J34)</f>
        <v>-800000</v>
      </c>
    </row>
    <row r="35" spans="1:12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4" customFormat="1" ht="12.75">
      <c r="A36" t="s">
        <v>61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9821943</v>
      </c>
      <c r="I36" s="8"/>
      <c r="J36" s="10">
        <f>SUM(J30:J34)</f>
        <v>0</v>
      </c>
      <c r="K36" s="8"/>
      <c r="L36" s="10">
        <f>SUM(L30:L34)</f>
        <v>49827183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59</v>
      </c>
      <c r="B46" s="1"/>
      <c r="C46" s="1"/>
      <c r="D46" s="1"/>
    </row>
    <row r="47" spans="1:4" ht="12.75">
      <c r="A47" s="1" t="s">
        <v>113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2004-02-24T03:02:36Z</cp:lastPrinted>
  <dcterms:created xsi:type="dcterms:W3CDTF">2002-08-21T01:20:56Z</dcterms:created>
  <dcterms:modified xsi:type="dcterms:W3CDTF">2004-02-24T03:02:52Z</dcterms:modified>
  <cp:category/>
  <cp:version/>
  <cp:contentType/>
  <cp:contentStatus/>
</cp:coreProperties>
</file>